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87.642 -  PORT. 7575\7- Julho.26\"/>
    </mc:Choice>
  </mc:AlternateContent>
  <xr:revisionPtr revIDLastSave="0" documentId="13_ncr:1_{DAC51AFD-3D00-41E2-8162-E117D30A2958}" xr6:coauthVersionLast="47" xr6:coauthVersionMax="47" xr10:uidLastSave="{00000000-0000-0000-0000-000000000000}"/>
  <bookViews>
    <workbookView xWindow="-120" yWindow="-120" windowWidth="20730" windowHeight="11040" xr2:uid="{96A2AB6F-36C6-4A2A-8510-01736758861A}"/>
  </bookViews>
  <sheets>
    <sheet name="P. 42.240 PAULO CESAR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" i="1" l="1"/>
  <c r="I12" i="1"/>
  <c r="F12" i="1"/>
  <c r="H20" i="1"/>
  <c r="C15" i="1" l="1"/>
  <c r="C16" i="1" s="1"/>
  <c r="D15" i="1"/>
  <c r="D16" i="1" s="1"/>
  <c r="E15" i="1"/>
  <c r="F15" i="1"/>
  <c r="I13" i="1"/>
  <c r="G13" i="1"/>
  <c r="F13" i="1"/>
  <c r="F9" i="1"/>
  <c r="I9" i="1" s="1"/>
  <c r="F23" i="1" s="1"/>
  <c r="F16" i="1"/>
  <c r="E16" i="1"/>
  <c r="F18" i="1"/>
  <c r="F19" i="1" s="1"/>
  <c r="J9" i="1" l="1"/>
  <c r="K9" i="1"/>
  <c r="F21" i="1"/>
  <c r="J20" i="1" l="1"/>
  <c r="F22" i="1"/>
  <c r="F24" i="1" s="1"/>
</calcChain>
</file>

<file path=xl/sharedStrings.xml><?xml version="1.0" encoding="utf-8"?>
<sst xmlns="http://schemas.openxmlformats.org/spreadsheetml/2006/main" count="47" uniqueCount="42">
  <si>
    <t xml:space="preserve"> </t>
  </si>
  <si>
    <t>SALDO A PAGAR</t>
  </si>
  <si>
    <t>Saldo Sinal a Deduzir</t>
  </si>
  <si>
    <t>Retenção Contratual</t>
  </si>
  <si>
    <t>Saldo a Faturar</t>
  </si>
  <si>
    <t>Ch. Ret. Ctr.</t>
  </si>
  <si>
    <t>TOTAL RET.</t>
  </si>
  <si>
    <t>Faturamento de Terceiros - Saldo &gt;</t>
  </si>
  <si>
    <t>Total Pago Fatur.</t>
  </si>
  <si>
    <t>Faturamento de Terceiros - Limite &gt;</t>
  </si>
  <si>
    <t>Total Faturado</t>
  </si>
  <si>
    <t>1° MEDIÇÃO</t>
  </si>
  <si>
    <t>SP-E</t>
  </si>
  <si>
    <t>Data Pgto.</t>
  </si>
  <si>
    <t>Data N.F</t>
  </si>
  <si>
    <t>N.Fiscal</t>
  </si>
  <si>
    <t>Valor Pago</t>
  </si>
  <si>
    <t>Ded. Sinal</t>
  </si>
  <si>
    <t>Ret. Contr.</t>
  </si>
  <si>
    <t>Tot. Faturado</t>
  </si>
  <si>
    <t xml:space="preserve">BDI </t>
  </si>
  <si>
    <t>Mão de Obra</t>
  </si>
  <si>
    <t>Material</t>
  </si>
  <si>
    <t>CG</t>
  </si>
  <si>
    <t>Medições</t>
  </si>
  <si>
    <t>28DDL</t>
  </si>
  <si>
    <t>PEDIDO</t>
  </si>
  <si>
    <t>Pagto Med.</t>
  </si>
  <si>
    <t>Saldo</t>
  </si>
  <si>
    <t>Sinal</t>
  </si>
  <si>
    <t>Total Pedido</t>
  </si>
  <si>
    <t>MANUTENÇÃO DE FACHADA (MARQUISE-ILUMINAÇÃO-PORTAS)</t>
  </si>
  <si>
    <t>Emissão: 12/05/2026</t>
  </si>
  <si>
    <t>Contrato n°</t>
  </si>
  <si>
    <t>Processo nº 42240</t>
  </si>
  <si>
    <t xml:space="preserve">SIM </t>
  </si>
  <si>
    <t xml:space="preserve">NÃO </t>
  </si>
  <si>
    <t xml:space="preserve">AUDESP: </t>
  </si>
  <si>
    <t>Empresa : PAULO CESAR VERTELO</t>
  </si>
  <si>
    <t>Requisição nº45911</t>
  </si>
  <si>
    <t>ACOMPANHAMENTO DE OBRA</t>
  </si>
  <si>
    <t>2° MEDIÇÃO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</si>
</sst>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0"/>
      <name val="Arial"/>
    </font>
    <font>
      <sz val="11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  <font>
      <sz val="11"/>
      <color rgb="FFFF0000"/>
      <name val="Arial"/>
      <family val="2"/>
    </font>
    <font>
      <b/>
      <sz val="12"/>
      <name val="Verdana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5787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4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/>
    <xf numFmtId="16" fontId="3" fillId="0" borderId="0" xfId="0" applyNumberFormat="1" applyFont="1"/>
    <xf numFmtId="16" fontId="4" fillId="0" borderId="0" xfId="0" applyNumberFormat="1" applyFont="1"/>
    <xf numFmtId="0" fontId="5" fillId="0" borderId="0" xfId="0" applyFont="1"/>
    <xf numFmtId="4" fontId="2" fillId="0" borderId="0" xfId="0" applyNumberFormat="1" applyFont="1"/>
    <xf numFmtId="0" fontId="3" fillId="0" borderId="0" xfId="0" applyFont="1"/>
    <xf numFmtId="0" fontId="1" fillId="2" borderId="0" xfId="0" applyFont="1" applyFill="1"/>
    <xf numFmtId="0" fontId="3" fillId="3" borderId="1" xfId="0" quotePrefix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4" fontId="3" fillId="2" borderId="0" xfId="0" applyNumberFormat="1" applyFont="1" applyFill="1"/>
    <xf numFmtId="0" fontId="3" fillId="2" borderId="0" xfId="0" applyFont="1" applyFill="1"/>
    <xf numFmtId="14" fontId="3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1" applyFont="1"/>
    <xf numFmtId="0" fontId="10" fillId="0" borderId="0" xfId="0" applyFont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44" fontId="2" fillId="2" borderId="1" xfId="0" applyNumberFormat="1" applyFont="1" applyFill="1" applyBorder="1" applyAlignment="1">
      <alignment horizontal="center"/>
    </xf>
    <xf numFmtId="44" fontId="3" fillId="3" borderId="1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6" fontId="4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4" borderId="0" xfId="1" applyFont="1" applyFill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/>
    </xf>
  </cellXfs>
  <cellStyles count="2">
    <cellStyle name="Normal" xfId="0" builtinId="0"/>
    <cellStyle name="Normal 2 2" xfId="1" xr:uid="{0DBAF1AA-089E-4B5E-87E7-0A9FB0946B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19049</xdr:colOff>
      <xdr:row>1</xdr:row>
      <xdr:rowOff>9525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970031A5-6685-4DD3-8D92-BBADA7F003CD}"/>
            </a:ext>
          </a:extLst>
        </xdr:cNvPr>
        <xdr:cNvGrpSpPr/>
      </xdr:nvGrpSpPr>
      <xdr:grpSpPr>
        <a:xfrm>
          <a:off x="0" y="0"/>
          <a:ext cx="17271205" cy="962025"/>
          <a:chOff x="19626" y="0"/>
          <a:chExt cx="20590575" cy="964116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0F9B321B-4F4F-C0CD-EFB7-996E9B3DB9B6}"/>
              </a:ext>
            </a:extLst>
          </xdr:cNvPr>
          <xdr:cNvSpPr/>
        </xdr:nvSpPr>
        <xdr:spPr>
          <a:xfrm>
            <a:off x="19626" y="0"/>
            <a:ext cx="9587782" cy="964116"/>
          </a:xfrm>
          <a:prstGeom prst="rect">
            <a:avLst/>
          </a:prstGeom>
          <a:solidFill>
            <a:srgbClr val="28724F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pic>
        <xdr:nvPicPr>
          <xdr:cNvPr id="4" name="Imagem 3">
            <a:extLst>
              <a:ext uri="{FF2B5EF4-FFF2-40B4-BE49-F238E27FC236}">
                <a16:creationId xmlns:a16="http://schemas.microsoft.com/office/drawing/2014/main" id="{7F17ED99-CFCD-5937-FBC6-E979A2DE3FA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8852" b="18852"/>
          <a:stretch/>
        </xdr:blipFill>
        <xdr:spPr>
          <a:xfrm>
            <a:off x="9281527" y="34846"/>
            <a:ext cx="4348134" cy="917653"/>
          </a:xfrm>
          <a:prstGeom prst="rect">
            <a:avLst/>
          </a:prstGeom>
        </xdr:spPr>
      </xdr:pic>
      <xdr:sp macro="" textlink="">
        <xdr:nvSpPr>
          <xdr:cNvPr id="5" name="Retângulo 4">
            <a:extLst>
              <a:ext uri="{FF2B5EF4-FFF2-40B4-BE49-F238E27FC236}">
                <a16:creationId xmlns:a16="http://schemas.microsoft.com/office/drawing/2014/main" id="{3D6CB197-26A9-FC04-9054-FBCFBD0A3092}"/>
              </a:ext>
            </a:extLst>
          </xdr:cNvPr>
          <xdr:cNvSpPr/>
        </xdr:nvSpPr>
        <xdr:spPr>
          <a:xfrm>
            <a:off x="13970265" y="15007"/>
            <a:ext cx="6639936" cy="946984"/>
          </a:xfrm>
          <a:prstGeom prst="rect">
            <a:avLst/>
          </a:prstGeom>
          <a:solidFill>
            <a:srgbClr val="426DA9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>
    <xdr:from>
      <xdr:col>10</xdr:col>
      <xdr:colOff>466725</xdr:colOff>
      <xdr:row>2</xdr:row>
      <xdr:rowOff>114299</xdr:rowOff>
    </xdr:from>
    <xdr:to>
      <xdr:col>10</xdr:col>
      <xdr:colOff>914400</xdr:colOff>
      <xdr:row>2</xdr:row>
      <xdr:rowOff>314324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FA35E16B-8E1E-49A2-AC83-79F65C636053}"/>
            </a:ext>
          </a:extLst>
        </xdr:cNvPr>
        <xdr:cNvSpPr/>
      </xdr:nvSpPr>
      <xdr:spPr>
        <a:xfrm>
          <a:off x="13325475" y="438149"/>
          <a:ext cx="447675" cy="47625"/>
        </a:xfrm>
        <a:prstGeom prst="rect">
          <a:avLst/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419100</xdr:colOff>
      <xdr:row>2</xdr:row>
      <xdr:rowOff>123825</xdr:rowOff>
    </xdr:from>
    <xdr:to>
      <xdr:col>11</xdr:col>
      <xdr:colOff>962025</xdr:colOff>
      <xdr:row>2</xdr:row>
      <xdr:rowOff>333375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15CF60DE-1521-4701-9789-DFF8B0A599C5}"/>
            </a:ext>
          </a:extLst>
        </xdr:cNvPr>
        <xdr:cNvSpPr/>
      </xdr:nvSpPr>
      <xdr:spPr>
        <a:xfrm>
          <a:off x="14563725" y="447675"/>
          <a:ext cx="542925" cy="38100"/>
        </a:xfrm>
        <a:prstGeom prst="rect">
          <a:avLst/>
        </a:prstGeom>
        <a:solidFill>
          <a:schemeClr val="tx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Materiais/Compras%20Nacionais/GEST&#195;O%20PGTO.%20CN/PAGAMENTO%20OBRAS/PAGAMENTO%20DE%20OBRAS%20EM%20ANDAMENTO.xlsx" TargetMode="External"/><Relationship Id="rId2" Type="http://schemas.openxmlformats.org/officeDocument/2006/relationships/externalLinkPath" Target="file:///O:\Materiais\Compras%20Nacionais\GEST&#195;O%20PGTO.%20CN\PAGAMENTO%20OBRAS\PAGAMENTO%20DE%20OBRAS%20EM%20ANDAMENTO.xlsx" TargetMode="External"/><Relationship Id="rId1" Type="http://schemas.openxmlformats.org/officeDocument/2006/relationships/externalLinkPath" Target="/Materiais/Compras%20Nacionais/GEST&#195;O%20PGTO.%20CN/PAGAMENTO%20OBRAS/PAGAMENTO%20DE%20OBRAS%20EM%20ANDAM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 P. 38664 PLENA  (2)"/>
      <sheetName val="P. 36050 WRS"/>
      <sheetName val="P.39096 ANALISE"/>
      <sheetName val="P 32008 ANÁLISE"/>
      <sheetName val="P 32019-35244-36280 ANÁLISE"/>
      <sheetName val="P. 35678 MÓDULO"/>
      <sheetName val="P.41446 PAULO CESAR"/>
      <sheetName val="P.40923 PLENA "/>
      <sheetName val="P 33.773 ANÁLISE"/>
      <sheetName val="P 34417 MÓDULO"/>
      <sheetName val="P 33265 AIRES "/>
      <sheetName val="P. 34014 3MP"/>
      <sheetName val="P. 36561 LEONI"/>
      <sheetName val="P.36381 CONSTRUÇÕES MÓDULO"/>
      <sheetName val="P. 36089 ANALISE"/>
      <sheetName val="P.38962 PLENA TECNOLOGIA"/>
      <sheetName val="P 38.801 ANALISE"/>
      <sheetName val="P. 36939 DMSP"/>
      <sheetName val="P 2296 - CONSTRUÇÕES MÓDULO"/>
      <sheetName val="P. 35931 SYLVESTER"/>
      <sheetName val="P. 36870 ANÁLISE"/>
      <sheetName val="P. 40628"/>
      <sheetName val="P. 39771"/>
      <sheetName val="P. 39035"/>
      <sheetName val="P 40.208 ANALISE"/>
      <sheetName val="P 40.133 - PLENA "/>
      <sheetName val="P. 40.416 PLENA TECNOLOGIA"/>
      <sheetName val="P.41.095 PLENA "/>
      <sheetName val="P.41.760"/>
      <sheetName val="P.41669 DMSP"/>
      <sheetName val="P 41.358 ENGETEC"/>
      <sheetName val="P 40.857 PLENA TECNOLOGIA"/>
      <sheetName val="P 41.973 DMSP"/>
      <sheetName val="P 41.769 EDS"/>
      <sheetName val="P 40.074 ROT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0">
          <cell r="F20"/>
        </row>
      </sheetData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0E3D-1F9A-45C2-8975-87E3B026DB07}">
  <sheetPr>
    <pageSetUpPr fitToPage="1"/>
  </sheetPr>
  <dimension ref="A1:M24"/>
  <sheetViews>
    <sheetView tabSelected="1" zoomScale="80" zoomScaleNormal="80" workbookViewId="0">
      <selection activeCell="C29" sqref="C29"/>
    </sheetView>
  </sheetViews>
  <sheetFormatPr defaultColWidth="19.28515625" defaultRowHeight="14.25" x14ac:dyDescent="0.2"/>
  <cols>
    <col min="1" max="1" width="26.28515625" style="1" bestFit="1" customWidth="1"/>
    <col min="2" max="2" width="9.5703125" style="1" bestFit="1" customWidth="1"/>
    <col min="3" max="3" width="20.7109375" style="1" bestFit="1" customWidth="1"/>
    <col min="4" max="4" width="28" style="1" customWidth="1"/>
    <col min="5" max="6" width="20.7109375" style="1" bestFit="1" customWidth="1"/>
    <col min="7" max="7" width="29.28515625" style="1" bestFit="1" customWidth="1"/>
    <col min="8" max="8" width="15.5703125" style="1" bestFit="1" customWidth="1"/>
    <col min="9" max="9" width="20.7109375" style="1" bestFit="1" customWidth="1"/>
    <col min="10" max="10" width="15.85546875" style="1" bestFit="1" customWidth="1"/>
    <col min="11" max="12" width="17.42578125" style="1" bestFit="1" customWidth="1"/>
    <col min="13" max="13" width="16.28515625" style="1" bestFit="1" customWidth="1"/>
    <col min="14" max="16384" width="19.28515625" style="1"/>
  </cols>
  <sheetData>
    <row r="1" spans="1:13" ht="75" customHeight="1" x14ac:dyDescent="0.2">
      <c r="A1" s="38"/>
      <c r="B1" s="38"/>
      <c r="C1" s="38"/>
      <c r="D1" s="38"/>
      <c r="E1" s="39"/>
      <c r="F1" s="38"/>
      <c r="G1" s="38"/>
      <c r="H1" s="38"/>
      <c r="I1" s="38"/>
      <c r="J1" s="38"/>
      <c r="K1" s="38"/>
      <c r="L1" s="38"/>
    </row>
    <row r="2" spans="1:13" ht="30.75" customHeight="1" x14ac:dyDescent="0.2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27" customHeight="1" x14ac:dyDescent="0.25">
      <c r="A3" s="15" t="s">
        <v>39</v>
      </c>
      <c r="B3" s="15"/>
      <c r="C3" s="2"/>
      <c r="D3" s="15" t="s">
        <v>38</v>
      </c>
      <c r="E3" s="15"/>
      <c r="F3" s="15"/>
      <c r="G3" s="15"/>
      <c r="H3" s="15"/>
      <c r="I3" s="15"/>
      <c r="J3" s="36" t="s">
        <v>37</v>
      </c>
      <c r="K3" s="37" t="s">
        <v>36</v>
      </c>
      <c r="L3" s="36" t="s">
        <v>35</v>
      </c>
    </row>
    <row r="4" spans="1:13" ht="31.5" customHeight="1" x14ac:dyDescent="0.2">
      <c r="A4" s="15" t="s">
        <v>34</v>
      </c>
      <c r="B4" s="15"/>
      <c r="C4" s="2"/>
      <c r="D4" s="15" t="s">
        <v>33</v>
      </c>
      <c r="E4" s="15">
        <v>12159</v>
      </c>
      <c r="F4" s="15"/>
      <c r="G4" s="33" t="s">
        <v>32</v>
      </c>
      <c r="H4" s="35"/>
      <c r="I4" s="15"/>
      <c r="J4" s="34"/>
      <c r="K4" s="33"/>
      <c r="L4" s="2"/>
    </row>
    <row r="5" spans="1:13" ht="20.100000000000001" customHeight="1" x14ac:dyDescent="0.2">
      <c r="A5" s="30"/>
      <c r="B5" s="32"/>
      <c r="C5" s="31"/>
      <c r="D5" s="57" t="s">
        <v>31</v>
      </c>
      <c r="E5" s="57"/>
      <c r="F5" s="57"/>
      <c r="G5" s="57"/>
      <c r="H5" s="57"/>
      <c r="I5" s="57"/>
      <c r="J5" s="57"/>
      <c r="K5" s="57"/>
      <c r="L5" s="5"/>
    </row>
    <row r="6" spans="1:13" ht="20.100000000000001" customHeight="1" x14ac:dyDescent="0.2">
      <c r="A6" s="30"/>
      <c r="B6" s="2"/>
      <c r="C6" s="2"/>
      <c r="D6" s="57"/>
      <c r="E6" s="57"/>
      <c r="F6" s="57"/>
      <c r="G6" s="57"/>
      <c r="H6" s="57"/>
      <c r="I6" s="57"/>
      <c r="J6" s="57"/>
      <c r="K6" s="57"/>
      <c r="L6" s="2"/>
    </row>
    <row r="7" spans="1:13" x14ac:dyDescent="0.2">
      <c r="A7" s="58"/>
      <c r="B7" s="58"/>
      <c r="C7" s="58"/>
      <c r="D7" s="58"/>
      <c r="E7" s="58"/>
      <c r="F7" s="58"/>
      <c r="G7" s="58"/>
      <c r="H7" s="58"/>
      <c r="I7" s="58"/>
      <c r="J7" s="58"/>
      <c r="K7" s="29"/>
      <c r="L7" s="2"/>
    </row>
    <row r="8" spans="1:13" ht="18.600000000000001" customHeight="1" x14ac:dyDescent="0.2">
      <c r="A8" s="2"/>
      <c r="B8" s="2"/>
      <c r="C8" s="6" t="s">
        <v>22</v>
      </c>
      <c r="D8" s="6" t="s">
        <v>21</v>
      </c>
      <c r="E8" s="6" t="s">
        <v>20</v>
      </c>
      <c r="F8" s="6" t="s">
        <v>30</v>
      </c>
      <c r="G8" s="6" t="s">
        <v>18</v>
      </c>
      <c r="H8" s="49" t="s">
        <v>29</v>
      </c>
      <c r="I8" s="49"/>
      <c r="J8" s="49" t="s">
        <v>28</v>
      </c>
      <c r="K8" s="49"/>
      <c r="L8" s="6" t="s">
        <v>27</v>
      </c>
      <c r="M8" s="2"/>
    </row>
    <row r="9" spans="1:13" ht="18.600000000000001" customHeight="1" x14ac:dyDescent="0.2">
      <c r="A9" s="52" t="s">
        <v>26</v>
      </c>
      <c r="B9" s="53"/>
      <c r="C9" s="4">
        <v>130872.45</v>
      </c>
      <c r="D9" s="4">
        <v>57370.224000000002</v>
      </c>
      <c r="E9" s="4">
        <v>47060.67</v>
      </c>
      <c r="F9" s="4">
        <f>C9+E9+D9</f>
        <v>235303.34399999998</v>
      </c>
      <c r="G9" s="28">
        <v>0.05</v>
      </c>
      <c r="H9" s="28">
        <v>0</v>
      </c>
      <c r="I9" s="27">
        <f>F9*H9</f>
        <v>0</v>
      </c>
      <c r="J9" s="28">
        <f>F16/F9</f>
        <v>0.42183176113298249</v>
      </c>
      <c r="K9" s="27">
        <f>F16</f>
        <v>99258.423999999999</v>
      </c>
      <c r="L9" s="26" t="s">
        <v>25</v>
      </c>
      <c r="M9" s="2"/>
    </row>
    <row r="10" spans="1:13" ht="18.600000000000001" customHeight="1" x14ac:dyDescent="0.2">
      <c r="A10" s="25"/>
      <c r="B10" s="25"/>
      <c r="C10" s="24"/>
      <c r="D10" s="24"/>
      <c r="E10" s="24"/>
      <c r="F10" s="24"/>
      <c r="G10" s="23"/>
      <c r="H10" s="23"/>
      <c r="I10" s="22"/>
      <c r="J10" s="23"/>
      <c r="K10" s="22"/>
      <c r="L10" s="21"/>
      <c r="M10" s="2"/>
    </row>
    <row r="11" spans="1:13" ht="18.600000000000001" customHeight="1" x14ac:dyDescent="0.2">
      <c r="A11" s="6" t="s">
        <v>24</v>
      </c>
      <c r="B11" s="6" t="s">
        <v>23</v>
      </c>
      <c r="C11" s="6" t="s">
        <v>22</v>
      </c>
      <c r="D11" s="6" t="s">
        <v>21</v>
      </c>
      <c r="E11" s="6" t="s">
        <v>20</v>
      </c>
      <c r="F11" s="6" t="s">
        <v>19</v>
      </c>
      <c r="G11" s="6" t="s">
        <v>18</v>
      </c>
      <c r="H11" s="6" t="s">
        <v>17</v>
      </c>
      <c r="I11" s="6" t="s">
        <v>16</v>
      </c>
      <c r="J11" s="6" t="s">
        <v>15</v>
      </c>
      <c r="K11" s="6" t="s">
        <v>14</v>
      </c>
      <c r="L11" s="6" t="s">
        <v>13</v>
      </c>
      <c r="M11" s="6" t="s">
        <v>12</v>
      </c>
    </row>
    <row r="12" spans="1:13" s="16" customFormat="1" ht="18.600000000000001" customHeight="1" x14ac:dyDescent="0.2">
      <c r="A12" s="40" t="s">
        <v>11</v>
      </c>
      <c r="B12" s="40">
        <v>87642</v>
      </c>
      <c r="C12" s="44">
        <v>25266.99</v>
      </c>
      <c r="D12" s="44">
        <v>12466.27</v>
      </c>
      <c r="E12" s="44">
        <v>9433.32</v>
      </c>
      <c r="F12" s="44">
        <f>C12+D12+E12</f>
        <v>47166.58</v>
      </c>
      <c r="G12" s="44">
        <f>-F12*G9</f>
        <v>-2358.3290000000002</v>
      </c>
      <c r="H12" s="41">
        <v>0</v>
      </c>
      <c r="I12" s="44">
        <f>F12+G12</f>
        <v>44808.251000000004</v>
      </c>
      <c r="J12" s="40">
        <v>180</v>
      </c>
      <c r="K12" s="42">
        <v>46196</v>
      </c>
      <c r="L12" s="42">
        <v>46211</v>
      </c>
      <c r="M12" s="43">
        <v>202637351</v>
      </c>
    </row>
    <row r="13" spans="1:13" s="16" customFormat="1" ht="18.600000000000001" customHeight="1" x14ac:dyDescent="0.2">
      <c r="A13" s="19" t="s">
        <v>41</v>
      </c>
      <c r="B13" s="19">
        <v>87532</v>
      </c>
      <c r="C13" s="45">
        <v>49010.36</v>
      </c>
      <c r="D13" s="45">
        <v>22092.31</v>
      </c>
      <c r="E13" s="45">
        <v>17775.669999999998</v>
      </c>
      <c r="F13" s="45">
        <f>C13+D13+E13</f>
        <v>88878.34</v>
      </c>
      <c r="G13" s="45">
        <f>-F13*G9</f>
        <v>-4443.9170000000004</v>
      </c>
      <c r="H13" s="20">
        <v>0</v>
      </c>
      <c r="I13" s="45">
        <f>F13+G13</f>
        <v>84434.422999999995</v>
      </c>
      <c r="J13" s="19">
        <v>188</v>
      </c>
      <c r="K13" s="18">
        <v>46245</v>
      </c>
      <c r="L13" s="18">
        <v>46259</v>
      </c>
      <c r="M13" s="17">
        <v>202647888</v>
      </c>
    </row>
    <row r="14" spans="1:13" ht="18.6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5"/>
      <c r="M14" s="2"/>
    </row>
    <row r="15" spans="1:13" ht="18.600000000000001" customHeight="1" x14ac:dyDescent="0.2">
      <c r="A15" s="52" t="s">
        <v>10</v>
      </c>
      <c r="B15" s="53"/>
      <c r="C15" s="4">
        <f>SUM(C12:C13)</f>
        <v>74277.350000000006</v>
      </c>
      <c r="D15" s="4">
        <f>SUM(D12:D13)</f>
        <v>34558.58</v>
      </c>
      <c r="E15" s="4">
        <f>SUM(E12:E13)</f>
        <v>27208.989999999998</v>
      </c>
      <c r="F15" s="4">
        <f>SUM(F12:F13)</f>
        <v>136044.91999999998</v>
      </c>
      <c r="G15" s="15"/>
      <c r="H15" s="50"/>
      <c r="I15" s="50"/>
      <c r="J15" s="50"/>
      <c r="K15" s="50"/>
      <c r="L15" s="50"/>
      <c r="M15" s="11"/>
    </row>
    <row r="16" spans="1:13" ht="18.600000000000001" customHeight="1" x14ac:dyDescent="0.2">
      <c r="A16" s="52" t="s">
        <v>4</v>
      </c>
      <c r="B16" s="53"/>
      <c r="C16" s="4">
        <f>C9-C15</f>
        <v>56595.099999999991</v>
      </c>
      <c r="D16" s="4">
        <f>D9-D15</f>
        <v>22811.644</v>
      </c>
      <c r="E16" s="4">
        <f>'[1]P.41669 DMSP'!F20</f>
        <v>0</v>
      </c>
      <c r="F16" s="4">
        <f>F9-F15</f>
        <v>99258.423999999999</v>
      </c>
      <c r="G16" s="14"/>
      <c r="H16" s="13"/>
      <c r="I16" s="12"/>
      <c r="J16" s="12"/>
      <c r="K16" s="12"/>
      <c r="L16" s="12"/>
      <c r="M16" s="11"/>
    </row>
    <row r="17" spans="1:13" ht="18.600000000000001" customHeight="1" x14ac:dyDescent="0.2">
      <c r="A17" s="51" t="s">
        <v>9</v>
      </c>
      <c r="B17" s="51"/>
      <c r="C17" s="51"/>
      <c r="D17" s="51"/>
      <c r="E17" s="7"/>
      <c r="F17" s="4">
        <v>0</v>
      </c>
      <c r="G17" s="2"/>
      <c r="H17" s="10"/>
      <c r="I17" s="10"/>
      <c r="J17" s="10"/>
      <c r="K17" s="9"/>
      <c r="L17" s="9"/>
      <c r="M17" s="8"/>
    </row>
    <row r="18" spans="1:13" ht="18.600000000000001" customHeight="1" x14ac:dyDescent="0.2">
      <c r="A18" s="7" t="s">
        <v>8</v>
      </c>
      <c r="B18" s="4"/>
      <c r="C18" s="4"/>
      <c r="D18" s="4"/>
      <c r="E18" s="4"/>
      <c r="F18" s="4">
        <f>B18+C18</f>
        <v>0</v>
      </c>
      <c r="G18" s="2"/>
      <c r="H18" s="2"/>
      <c r="I18" s="2"/>
      <c r="J18" s="2"/>
      <c r="K18" s="8"/>
      <c r="L18" s="8"/>
      <c r="M18" s="8"/>
    </row>
    <row r="19" spans="1:13" ht="18.600000000000001" customHeight="1" x14ac:dyDescent="0.2">
      <c r="A19" s="51" t="s">
        <v>7</v>
      </c>
      <c r="B19" s="51"/>
      <c r="C19" s="51"/>
      <c r="D19" s="51"/>
      <c r="E19" s="7"/>
      <c r="F19" s="4">
        <f>F17-F18</f>
        <v>0</v>
      </c>
      <c r="G19" s="2"/>
      <c r="H19" s="6" t="s">
        <v>6</v>
      </c>
      <c r="I19" s="2"/>
      <c r="J19" s="6" t="s">
        <v>5</v>
      </c>
      <c r="L19" s="2"/>
      <c r="M19" s="2"/>
    </row>
    <row r="20" spans="1:13" ht="18.600000000000001" customHeight="1" x14ac:dyDescent="0.2">
      <c r="A20" s="2"/>
      <c r="B20" s="2"/>
      <c r="C20" s="2"/>
      <c r="D20" s="2"/>
      <c r="E20" s="2"/>
      <c r="F20" s="2"/>
      <c r="H20" s="55">
        <f>SUM(G12:G12)</f>
        <v>-2358.3290000000002</v>
      </c>
      <c r="I20" s="2"/>
      <c r="J20" s="55">
        <f>H20</f>
        <v>-2358.3290000000002</v>
      </c>
      <c r="K20" s="5"/>
      <c r="L20" s="2"/>
    </row>
    <row r="21" spans="1:13" ht="18.600000000000001" customHeight="1" x14ac:dyDescent="0.2">
      <c r="A21" s="46" t="s">
        <v>4</v>
      </c>
      <c r="B21" s="47"/>
      <c r="C21" s="48"/>
      <c r="D21" s="4"/>
      <c r="E21" s="4"/>
      <c r="F21" s="4">
        <f>F16</f>
        <v>99258.423999999999</v>
      </c>
      <c r="G21" s="2"/>
      <c r="H21" s="56"/>
      <c r="I21" s="2"/>
      <c r="J21" s="56"/>
    </row>
    <row r="22" spans="1:13" ht="18.600000000000001" customHeight="1" x14ac:dyDescent="0.2">
      <c r="A22" s="46" t="s">
        <v>3</v>
      </c>
      <c r="B22" s="47"/>
      <c r="C22" s="48"/>
      <c r="D22" s="4"/>
      <c r="E22" s="4"/>
      <c r="F22" s="4">
        <f>-H20</f>
        <v>2358.3290000000002</v>
      </c>
      <c r="G22" s="2"/>
      <c r="H22" s="2"/>
      <c r="I22" s="2"/>
      <c r="J22" s="2"/>
      <c r="K22" s="2"/>
      <c r="L22" s="2"/>
      <c r="M22" s="2"/>
    </row>
    <row r="23" spans="1:13" ht="18.600000000000001" customHeight="1" x14ac:dyDescent="0.2">
      <c r="A23" s="46" t="s">
        <v>2</v>
      </c>
      <c r="B23" s="47"/>
      <c r="C23" s="48"/>
      <c r="D23" s="4"/>
      <c r="E23" s="4"/>
      <c r="F23" s="4">
        <f>SUM(H12:H12)-I9</f>
        <v>0</v>
      </c>
      <c r="G23" s="2"/>
      <c r="H23" s="2"/>
      <c r="I23" s="2"/>
      <c r="J23" s="2"/>
      <c r="K23" s="2"/>
      <c r="L23" s="2"/>
      <c r="M23" s="2"/>
    </row>
    <row r="24" spans="1:13" ht="18.600000000000001" customHeight="1" x14ac:dyDescent="0.2">
      <c r="A24" s="46" t="s">
        <v>1</v>
      </c>
      <c r="B24" s="47"/>
      <c r="C24" s="48"/>
      <c r="D24" s="3"/>
      <c r="E24" s="3"/>
      <c r="F24" s="3">
        <f>F21+F22-F23</f>
        <v>101616.753</v>
      </c>
      <c r="G24" s="2"/>
      <c r="H24" s="2"/>
      <c r="I24" s="2" t="s">
        <v>0</v>
      </c>
      <c r="J24" s="2"/>
      <c r="K24" s="2"/>
      <c r="L24" s="2"/>
      <c r="M24" s="2"/>
    </row>
  </sheetData>
  <mergeCells count="21">
    <mergeCell ref="A2:M2"/>
    <mergeCell ref="J20:J21"/>
    <mergeCell ref="H20:H21"/>
    <mergeCell ref="A21:C21"/>
    <mergeCell ref="A22:C22"/>
    <mergeCell ref="D5:K6"/>
    <mergeCell ref="A7:B7"/>
    <mergeCell ref="C7:D7"/>
    <mergeCell ref="E7:F7"/>
    <mergeCell ref="G7:H7"/>
    <mergeCell ref="I7:J7"/>
    <mergeCell ref="A24:C24"/>
    <mergeCell ref="H8:I8"/>
    <mergeCell ref="J8:K8"/>
    <mergeCell ref="H15:L15"/>
    <mergeCell ref="A17:D17"/>
    <mergeCell ref="A19:D19"/>
    <mergeCell ref="A9:B9"/>
    <mergeCell ref="A15:B15"/>
    <mergeCell ref="A16:B16"/>
    <mergeCell ref="A23:C23"/>
  </mergeCells>
  <pageMargins left="0.511811024" right="0.511811024" top="0.78740157499999996" bottom="0.78740157499999996" header="0.31496062000000002" footer="0.31496062000000002"/>
  <pageSetup paperSize="9" scale="5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0B4306-5319-4221-8EC4-0799B821973A}"/>
</file>

<file path=customXml/itemProps2.xml><?xml version="1.0" encoding="utf-8"?>
<ds:datastoreItem xmlns:ds="http://schemas.openxmlformats.org/officeDocument/2006/customXml" ds:itemID="{2C22570B-1C4C-4F9B-BF6D-04CF36C7F5AA}"/>
</file>

<file path=customXml/itemProps3.xml><?xml version="1.0" encoding="utf-8"?>
<ds:datastoreItem xmlns:ds="http://schemas.openxmlformats.org/officeDocument/2006/customXml" ds:itemID="{4A925D36-3E9E-4974-BA8E-E5291496B7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P. 42.240 PAULO CESAR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Andressa Scarlet Pereira Dos Santos</dc:creator>
  <cp:lastModifiedBy>Nathalia de Paula</cp:lastModifiedBy>
  <cp:lastPrinted>2026-08-13T11:37:35Z</cp:lastPrinted>
  <dcterms:created xsi:type="dcterms:W3CDTF">2026-07-01T20:43:10Z</dcterms:created>
  <dcterms:modified xsi:type="dcterms:W3CDTF">2026-08-21T17:05:51Z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